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1\EON\EON na web\"/>
    </mc:Choice>
  </mc:AlternateContent>
  <bookViews>
    <workbookView xWindow="0" yWindow="0" windowWidth="11520" windowHeight="8880"/>
  </bookViews>
  <sheets>
    <sheet name="06_ZA_EON_2021" sheetId="16" r:id="rId1"/>
  </sheets>
  <calcPr calcId="162913"/>
</workbook>
</file>

<file path=xl/calcChain.xml><?xml version="1.0" encoding="utf-8"?>
<calcChain xmlns="http://schemas.openxmlformats.org/spreadsheetml/2006/main">
  <c r="E7" i="16" l="1"/>
  <c r="F7" i="16" s="1"/>
  <c r="H7" i="16"/>
  <c r="I7" i="16" s="1"/>
  <c r="H9" i="16" l="1"/>
  <c r="J9" i="16" s="1"/>
  <c r="I8" i="16"/>
  <c r="J8" i="16" s="1"/>
  <c r="I10" i="16"/>
  <c r="J10" i="16"/>
  <c r="I11" i="16"/>
  <c r="J11" i="16" s="1"/>
  <c r="I12" i="16"/>
  <c r="J12" i="16" s="1"/>
  <c r="I13" i="16"/>
  <c r="J13" i="16" s="1"/>
  <c r="I14" i="16"/>
  <c r="J14" i="16" s="1"/>
  <c r="I15" i="16"/>
  <c r="J15" i="16" s="1"/>
  <c r="I16" i="16"/>
  <c r="J16" i="16" s="1"/>
  <c r="I17" i="16"/>
  <c r="J17" i="16" s="1"/>
  <c r="I18" i="16"/>
  <c r="J18" i="16" s="1"/>
  <c r="I19" i="16"/>
  <c r="J19" i="16" s="1"/>
  <c r="I20" i="16"/>
  <c r="J20" i="16" s="1"/>
  <c r="I21" i="16"/>
  <c r="J21" i="16" s="1"/>
  <c r="I22" i="16"/>
  <c r="J22" i="16" s="1"/>
  <c r="I23" i="16"/>
  <c r="J23" i="16" s="1"/>
  <c r="I24" i="16"/>
  <c r="J24" i="16"/>
  <c r="I25" i="16"/>
  <c r="J25" i="16" s="1"/>
  <c r="I26" i="16"/>
  <c r="J26" i="16" s="1"/>
  <c r="I27" i="16"/>
  <c r="J27" i="16" s="1"/>
  <c r="J7" i="16"/>
  <c r="J6" i="16"/>
  <c r="I6" i="16"/>
  <c r="H6" i="16" s="1"/>
  <c r="J5" i="16"/>
  <c r="I5" i="16"/>
  <c r="J4" i="16"/>
  <c r="I4" i="16"/>
  <c r="G4" i="16"/>
  <c r="F4" i="16"/>
  <c r="G5" i="16"/>
  <c r="F5" i="16"/>
  <c r="H4" i="16" l="1"/>
  <c r="E5" i="16"/>
  <c r="H5" i="16"/>
  <c r="F27" i="16"/>
  <c r="G27" i="16" s="1"/>
  <c r="E23" i="16"/>
  <c r="F23" i="16" s="1"/>
  <c r="G23" i="16" s="1"/>
  <c r="F18" i="16"/>
  <c r="G18" i="16" s="1"/>
  <c r="F19" i="16"/>
  <c r="G19" i="16" s="1"/>
  <c r="F20" i="16"/>
  <c r="G20" i="16" s="1"/>
  <c r="F21" i="16"/>
  <c r="G21" i="16" s="1"/>
  <c r="F22" i="16"/>
  <c r="G22" i="16" s="1"/>
  <c r="F24" i="16"/>
  <c r="G24" i="16" s="1"/>
  <c r="F25" i="16"/>
  <c r="G25" i="16" s="1"/>
  <c r="F26" i="16"/>
  <c r="G26" i="16" s="1"/>
  <c r="F17" i="16"/>
  <c r="G17" i="16" s="1"/>
  <c r="F16" i="16"/>
  <c r="G16" i="16" s="1"/>
  <c r="E15" i="16"/>
  <c r="G15" i="16" s="1"/>
  <c r="E12" i="16"/>
  <c r="E14" i="16"/>
  <c r="G12" i="16"/>
  <c r="G13" i="16"/>
  <c r="F11" i="16"/>
  <c r="G11" i="16" s="1"/>
  <c r="F10" i="16"/>
  <c r="G10" i="16" s="1"/>
  <c r="E9" i="16"/>
  <c r="G9" i="16" s="1"/>
  <c r="G8" i="16"/>
  <c r="G7" i="16"/>
  <c r="G6" i="16"/>
  <c r="F6" i="16"/>
  <c r="G14" i="16" l="1"/>
  <c r="E6" i="16"/>
  <c r="D27" i="16" l="1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C22" i="16"/>
  <c r="B22" i="16"/>
  <c r="C21" i="16"/>
  <c r="B21" i="16"/>
  <c r="D20" i="16"/>
  <c r="C20" i="16"/>
  <c r="B20" i="16"/>
  <c r="C19" i="16"/>
  <c r="B19" i="16"/>
  <c r="D18" i="16"/>
  <c r="C18" i="16"/>
  <c r="B18" i="16"/>
  <c r="D17" i="16"/>
  <c r="C17" i="16"/>
  <c r="B17" i="16"/>
  <c r="D16" i="16"/>
  <c r="B16" i="16"/>
  <c r="D15" i="16"/>
  <c r="C15" i="16"/>
  <c r="B15" i="16"/>
  <c r="D14" i="16"/>
  <c r="C14" i="16"/>
  <c r="B14" i="16"/>
  <c r="D13" i="16"/>
  <c r="C13" i="16"/>
  <c r="B13" i="16"/>
  <c r="C12" i="16"/>
  <c r="B12" i="16"/>
  <c r="C11" i="16"/>
  <c r="B11" i="16"/>
  <c r="D10" i="16"/>
  <c r="C10" i="16"/>
  <c r="B10" i="16"/>
  <c r="C9" i="16"/>
  <c r="D8" i="16"/>
  <c r="C8" i="16"/>
  <c r="B8" i="16"/>
  <c r="D7" i="16"/>
  <c r="B7" i="16"/>
  <c r="C6" i="16"/>
  <c r="D6" i="16"/>
  <c r="B6" i="16"/>
  <c r="D5" i="16"/>
  <c r="C5" i="16"/>
  <c r="B5" i="16"/>
  <c r="I28" i="16"/>
  <c r="H28" i="16"/>
  <c r="C4" i="16"/>
  <c r="D19" i="16" l="1"/>
  <c r="D9" i="16"/>
  <c r="F28" i="16"/>
  <c r="C16" i="16"/>
  <c r="D21" i="16"/>
  <c r="C7" i="16"/>
  <c r="C28" i="16" s="1"/>
  <c r="D22" i="16"/>
  <c r="J28" i="16"/>
  <c r="D11" i="16"/>
  <c r="B9" i="16"/>
  <c r="D12" i="16" l="1"/>
  <c r="G28" i="16" l="1"/>
  <c r="E4" i="16"/>
  <c r="B4" i="16" s="1"/>
  <c r="B28" i="16" s="1"/>
  <c r="D4" i="16"/>
  <c r="D28" i="16" s="1"/>
  <c r="E28" i="16" l="1"/>
</calcChain>
</file>

<file path=xl/sharedStrings.xml><?xml version="1.0" encoding="utf-8"?>
<sst xmlns="http://schemas.openxmlformats.org/spreadsheetml/2006/main" count="35" uniqueCount="35">
  <si>
    <t>Cestovné</t>
  </si>
  <si>
    <t>Zákonné sociálne odvody ku mzdám</t>
  </si>
  <si>
    <t>Stravné</t>
  </si>
  <si>
    <t>Poplatky banke</t>
  </si>
  <si>
    <t>Metodická činnosť a projekty</t>
  </si>
  <si>
    <t xml:space="preserve">Ekonomicky oprávnené náklady, ods. 5, Zák. č. 448/2008 </t>
  </si>
  <si>
    <t>Mzdové náklady</t>
  </si>
  <si>
    <t>Vodné a stočné</t>
  </si>
  <si>
    <t>Telefóny, internet, prenos dát</t>
  </si>
  <si>
    <t>Poštové</t>
  </si>
  <si>
    <t>Materiál (interiérové vybavenie)</t>
  </si>
  <si>
    <t>Materiál (kanc., hyg. a čisť, dezinfekcia)</t>
  </si>
  <si>
    <t>PHM, servis SMV, poistenie PZP SMV, poplatky</t>
  </si>
  <si>
    <t>Nájomné a sl. spojené s nájmom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</si>
  <si>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</si>
  <si>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</si>
  <si>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</si>
  <si>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</si>
  <si>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Služby IKT a podpora softvéru</t>
  </si>
  <si>
    <t>Poistenie</t>
  </si>
  <si>
    <t>Dane a poplatky (odpad, RTVS)</t>
  </si>
  <si>
    <t>Náhrady miezd - nemocenské</t>
  </si>
  <si>
    <t>EON SPOLU</t>
  </si>
  <si>
    <t>Krajské stredisko Žilina + OSSR Martin</t>
  </si>
  <si>
    <t>ŠSP ZA</t>
  </si>
  <si>
    <t>SR ZA</t>
  </si>
  <si>
    <t>ŠSP MT</t>
  </si>
  <si>
    <t>SR MT</t>
  </si>
  <si>
    <t>ŠSP ZA+MT</t>
  </si>
  <si>
    <t>SR ZA+MT</t>
  </si>
  <si>
    <t>2021 ZA</t>
  </si>
  <si>
    <t>2021 MT</t>
  </si>
  <si>
    <t>Materiál (výpočtová technika, žiariče)</t>
  </si>
  <si>
    <t>Energie elektrina, teplo</t>
  </si>
  <si>
    <t>Pracovné pomôcky (odevy, ochranné, kompenzačné)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</si>
</sst>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Sk&quot;"/>
    <numFmt numFmtId="167" formatCode="#,##0.00\ &quot;€&quot;"/>
    <numFmt numFmtId="168" formatCode="#,##0.000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7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2" borderId="5" xfId="0" applyFill="1" applyBorder="1" applyAlignment="1">
      <alignment horizontal="left" indent="1"/>
    </xf>
    <xf numFmtId="167" fontId="0" fillId="2" borderId="6" xfId="0" applyNumberFormat="1" applyFill="1" applyBorder="1"/>
    <xf numFmtId="167" fontId="0" fillId="5" borderId="6" xfId="0" applyNumberFormat="1" applyFill="1" applyBorder="1"/>
    <xf numFmtId="167" fontId="0" fillId="4" borderId="7" xfId="0" applyNumberFormat="1" applyFill="1" applyBorder="1"/>
    <xf numFmtId="0" fontId="0" fillId="2" borderId="8" xfId="0" applyFill="1" applyBorder="1" applyAlignment="1">
      <alignment horizontal="left" indent="1"/>
    </xf>
    <xf numFmtId="167" fontId="0" fillId="2" borderId="9" xfId="0" applyNumberFormat="1" applyFill="1" applyBorder="1"/>
    <xf numFmtId="167" fontId="0" fillId="5" borderId="10" xfId="0" applyNumberFormat="1" applyFill="1" applyBorder="1"/>
    <xf numFmtId="167" fontId="0" fillId="4" borderId="11" xfId="0" applyNumberFormat="1" applyFill="1" applyBorder="1"/>
    <xf numFmtId="0" fontId="0" fillId="2" borderId="12" xfId="0" applyFill="1" applyBorder="1" applyAlignment="1">
      <alignment horizontal="left" indent="1"/>
    </xf>
    <xf numFmtId="167" fontId="0" fillId="5" borderId="13" xfId="0" applyNumberFormat="1" applyFill="1" applyBorder="1"/>
    <xf numFmtId="167" fontId="0" fillId="4" borderId="14" xfId="0" applyNumberFormat="1" applyFill="1" applyBorder="1"/>
    <xf numFmtId="0" fontId="0" fillId="2" borderId="15" xfId="0" applyFill="1" applyBorder="1" applyAlignment="1">
      <alignment horizontal="left" indent="1"/>
    </xf>
    <xf numFmtId="167" fontId="0" fillId="2" borderId="16" xfId="0" applyNumberFormat="1" applyFill="1" applyBorder="1"/>
    <xf numFmtId="167" fontId="0" fillId="5" borderId="16" xfId="0" applyNumberFormat="1" applyFill="1" applyBorder="1"/>
    <xf numFmtId="167" fontId="0" fillId="4" borderId="17" xfId="0" applyNumberFormat="1" applyFill="1" applyBorder="1"/>
    <xf numFmtId="167" fontId="0" fillId="5" borderId="9" xfId="0" applyNumberFormat="1" applyFill="1" applyBorder="1"/>
    <xf numFmtId="167" fontId="0" fillId="4" borderId="18" xfId="0" applyNumberFormat="1" applyFill="1" applyBorder="1"/>
    <xf numFmtId="0" fontId="0" fillId="2" borderId="19" xfId="0" applyFill="1" applyBorder="1" applyAlignment="1">
      <alignment horizontal="left" indent="1"/>
    </xf>
    <xf numFmtId="167" fontId="0" fillId="2" borderId="10" xfId="0" applyNumberFormat="1" applyFill="1" applyBorder="1"/>
    <xf numFmtId="0" fontId="0" fillId="2" borderId="20" xfId="0" applyFill="1" applyBorder="1" applyAlignment="1">
      <alignment horizontal="left" indent="1"/>
    </xf>
    <xf numFmtId="167" fontId="0" fillId="2" borderId="13" xfId="0" applyNumberFormat="1" applyFill="1" applyBorder="1"/>
    <xf numFmtId="0" fontId="3" fillId="0" borderId="21" xfId="0" applyFont="1" applyBorder="1" applyAlignment="1">
      <alignment horizontal="left" indent="1"/>
    </xf>
    <xf numFmtId="167" fontId="3" fillId="0" borderId="22" xfId="0" applyNumberFormat="1" applyFont="1" applyBorder="1"/>
    <xf numFmtId="167" fontId="3" fillId="0" borderId="23" xfId="0" applyNumberFormat="1" applyFont="1" applyBorder="1"/>
    <xf numFmtId="0" fontId="0" fillId="0" borderId="0" xfId="0" applyAlignment="1">
      <alignment horizontal="left" indent="1"/>
    </xf>
    <xf numFmtId="167" fontId="0" fillId="0" borderId="0" xfId="0" applyNumberFormat="1"/>
    <xf numFmtId="4" fontId="0" fillId="0" borderId="0" xfId="0" applyNumberFormat="1"/>
    <xf numFmtId="164" fontId="2" fillId="0" borderId="0" xfId="0" applyNumberFormat="1" applyFont="1" applyBorder="1" applyAlignment="1" applyProtection="1">
      <alignment horizontal="center" vertical="center" wrapText="1" shrinkToFit="1"/>
      <protection hidden="1"/>
    </xf>
    <xf numFmtId="167" fontId="0" fillId="2" borderId="12" xfId="0" applyNumberFormat="1" applyFill="1" applyBorder="1" applyAlignment="1">
      <alignment horizontal="left" indent="1"/>
    </xf>
    <xf numFmtId="167" fontId="0" fillId="0" borderId="13" xfId="0" applyNumberFormat="1" applyBorder="1"/>
    <xf numFmtId="168" fontId="0" fillId="0" borderId="0" xfId="0" applyNumberFormat="1"/>
    <xf numFmtId="167" fontId="3" fillId="5" borderId="22" xfId="0" applyNumberFormat="1" applyFont="1" applyFill="1" applyBorder="1"/>
    <xf numFmtId="167" fontId="0" fillId="4" borderId="6" xfId="0" applyNumberFormat="1" applyFill="1" applyBorder="1"/>
    <xf numFmtId="167" fontId="0" fillId="4" borderId="9" xfId="0" applyNumberFormat="1" applyFill="1" applyBorder="1"/>
    <xf numFmtId="167" fontId="0" fillId="4" borderId="13" xfId="0" applyNumberFormat="1" applyFill="1" applyBorder="1"/>
    <xf numFmtId="167" fontId="0" fillId="4" borderId="16" xfId="0" applyNumberFormat="1" applyFill="1" applyBorder="1"/>
    <xf numFmtId="167" fontId="0" fillId="4" borderId="10" xfId="0" applyNumberFormat="1" applyFill="1" applyBorder="1"/>
    <xf numFmtId="167" fontId="3" fillId="4" borderId="22" xfId="0" applyNumberFormat="1" applyFont="1" applyFill="1" applyBorder="1"/>
    <xf numFmtId="164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4" xfId="0" applyNumberFormat="1" applyFont="1" applyBorder="1" applyAlignment="1" applyProtection="1">
      <alignment horizontal="center" vertical="center" wrapText="1" shrinkToFit="1"/>
      <protection hidden="1"/>
    </xf>
    <xf numFmtId="164" fontId="2" fillId="0" borderId="3" xfId="0" applyNumberFormat="1" applyFont="1" applyBorder="1" applyAlignment="1" applyProtection="1">
      <alignment horizontal="center" vertical="center" wrapText="1" shrinkToFit="1"/>
      <protection hidden="1"/>
    </xf>
  </cellXfs>
  <cellStyles count="2">
    <cellStyle name="Normálna" xfId="0" builtinId="0"/>
    <cellStyle name="normálne_vuctovacia tabulka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L20" sqref="L20"/>
    </sheetView>
  </sheetViews>
  <sheetFormatPr defaultRowHeight="14.4" x14ac:dyDescent="0.3"/>
  <cols>
    <col min="1" max="1" width="45.77734375" bestFit="1" customWidth="1"/>
    <col min="2" max="2" width="13.21875" style="32" bestFit="1" customWidth="1"/>
    <col min="3" max="4" width="13.21875" style="32" customWidth="1"/>
    <col min="5" max="5" width="13.21875" style="32" hidden="1" customWidth="1"/>
    <col min="6" max="7" width="10.44140625" style="32" hidden="1" customWidth="1"/>
    <col min="8" max="8" width="13.21875" style="32" hidden="1" customWidth="1"/>
    <col min="9" max="10" width="10.44140625" style="32" hidden="1" customWidth="1"/>
    <col min="12" max="12" width="10.33203125" style="33" bestFit="1" customWidth="1"/>
    <col min="13" max="15" width="8.88671875" style="33"/>
  </cols>
  <sheetData>
    <row r="1" spans="1:15" ht="15" thickBot="1" x14ac:dyDescent="0.35">
      <c r="A1" s="45" t="s">
        <v>5</v>
      </c>
      <c r="B1" s="46"/>
      <c r="C1" s="46"/>
      <c r="D1" s="46"/>
      <c r="E1" s="46"/>
      <c r="F1" s="46"/>
      <c r="G1" s="47"/>
      <c r="H1" s="34"/>
      <c r="I1" s="34"/>
      <c r="J1" s="34"/>
    </row>
    <row r="2" spans="1:15" ht="15" thickBot="1" x14ac:dyDescent="0.35">
      <c r="A2" s="1" t="s">
        <v>23</v>
      </c>
      <c r="B2" s="1">
        <v>2021</v>
      </c>
      <c r="C2" s="3" t="s">
        <v>28</v>
      </c>
      <c r="D2" s="4" t="s">
        <v>29</v>
      </c>
      <c r="E2" s="2" t="s">
        <v>30</v>
      </c>
      <c r="F2" s="3" t="s">
        <v>24</v>
      </c>
      <c r="G2" s="4" t="s">
        <v>25</v>
      </c>
      <c r="H2" s="2" t="s">
        <v>31</v>
      </c>
      <c r="I2" s="3" t="s">
        <v>26</v>
      </c>
      <c r="J2" s="4" t="s">
        <v>27</v>
      </c>
    </row>
    <row r="3" spans="1:15" ht="15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</row>
    <row r="4" spans="1:15" x14ac:dyDescent="0.3">
      <c r="A4" s="7" t="s">
        <v>6</v>
      </c>
      <c r="B4" s="8">
        <f>E4+H4</f>
        <v>74092.09</v>
      </c>
      <c r="C4" s="9">
        <f>F4+I4</f>
        <v>38008.92</v>
      </c>
      <c r="D4" s="39">
        <f>G4+J4</f>
        <v>36083.17</v>
      </c>
      <c r="E4" s="8">
        <f>G4+F4</f>
        <v>55633.07</v>
      </c>
      <c r="F4" s="9">
        <f>7559.01+4095.51+4452.07+5799.63+(1915.06/2)+5308.58+471.85</f>
        <v>28644.18</v>
      </c>
      <c r="G4" s="10">
        <f>20250.92+(1915.06/2)+5308.58+471.86</f>
        <v>26988.89</v>
      </c>
      <c r="H4" s="8">
        <f>I4+J4</f>
        <v>18459.02</v>
      </c>
      <c r="I4" s="9">
        <f>5892.49+3472.25</f>
        <v>9364.74</v>
      </c>
      <c r="J4" s="10">
        <f>5622.02+3472.26</f>
        <v>9094.2800000000007</v>
      </c>
    </row>
    <row r="5" spans="1:15" x14ac:dyDescent="0.3">
      <c r="A5" s="11" t="s">
        <v>1</v>
      </c>
      <c r="B5" s="12">
        <f t="shared" ref="B5:D27" si="0">E5+H5</f>
        <v>23802.27</v>
      </c>
      <c r="C5" s="22">
        <f t="shared" si="0"/>
        <v>12124.76</v>
      </c>
      <c r="D5" s="40">
        <f t="shared" si="0"/>
        <v>11677.51</v>
      </c>
      <c r="E5" s="12">
        <f>F5+G5</f>
        <v>18085.02</v>
      </c>
      <c r="F5" s="13">
        <f>7136.79+2165.88</f>
        <v>9302.67</v>
      </c>
      <c r="G5" s="14">
        <f>6616.46+2165.89</f>
        <v>8782.35</v>
      </c>
      <c r="H5" s="12">
        <f>I5+J5</f>
        <v>5717.25</v>
      </c>
      <c r="I5" s="13">
        <f>1789.79+1032.3</f>
        <v>2822.09</v>
      </c>
      <c r="J5" s="14">
        <f>1862.85+1032.31</f>
        <v>2895.16</v>
      </c>
    </row>
    <row r="6" spans="1:15" s="32" customFormat="1" x14ac:dyDescent="0.3">
      <c r="A6" s="35" t="s">
        <v>0</v>
      </c>
      <c r="B6" s="36">
        <f t="shared" si="0"/>
        <v>1542.55</v>
      </c>
      <c r="C6" s="16">
        <f t="shared" si="0"/>
        <v>383.90999999999997</v>
      </c>
      <c r="D6" s="41">
        <f t="shared" si="0"/>
        <v>1158.6399999999999</v>
      </c>
      <c r="E6" s="36">
        <f>F6+G6</f>
        <v>1334.34</v>
      </c>
      <c r="F6" s="16">
        <f>211.3+61.2</f>
        <v>272.5</v>
      </c>
      <c r="G6" s="17">
        <f>1000.64+61.2</f>
        <v>1061.8399999999999</v>
      </c>
      <c r="H6" s="36">
        <f>I6+J6</f>
        <v>208.20999999999998</v>
      </c>
      <c r="I6" s="16">
        <f>111.41</f>
        <v>111.41</v>
      </c>
      <c r="J6" s="17">
        <f>96.8</f>
        <v>96.8</v>
      </c>
      <c r="L6" s="33"/>
      <c r="M6" s="33"/>
      <c r="N6" s="33"/>
      <c r="O6" s="33"/>
    </row>
    <row r="7" spans="1:15" x14ac:dyDescent="0.3">
      <c r="A7" s="18" t="s">
        <v>33</v>
      </c>
      <c r="B7" s="19">
        <f t="shared" si="0"/>
        <v>3164.38</v>
      </c>
      <c r="C7" s="20">
        <f t="shared" si="0"/>
        <v>1582.19</v>
      </c>
      <c r="D7" s="42">
        <f t="shared" si="0"/>
        <v>1582.19</v>
      </c>
      <c r="E7" s="19">
        <f>22.03+1453.95</f>
        <v>1475.98</v>
      </c>
      <c r="F7" s="22">
        <f>E7/2</f>
        <v>737.99</v>
      </c>
      <c r="G7" s="21">
        <f>E7-F7</f>
        <v>737.99</v>
      </c>
      <c r="H7" s="19">
        <f>494.23+1194.17</f>
        <v>1688.4</v>
      </c>
      <c r="I7" s="22">
        <f>H7/2</f>
        <v>844.2</v>
      </c>
      <c r="J7" s="21">
        <f>H7-I7</f>
        <v>844.2</v>
      </c>
    </row>
    <row r="8" spans="1:15" x14ac:dyDescent="0.3">
      <c r="A8" s="11" t="s">
        <v>7</v>
      </c>
      <c r="B8" s="12">
        <f t="shared" si="0"/>
        <v>151.91</v>
      </c>
      <c r="C8" s="22">
        <f t="shared" si="0"/>
        <v>75.95</v>
      </c>
      <c r="D8" s="40">
        <f t="shared" si="0"/>
        <v>75.960000000000008</v>
      </c>
      <c r="E8" s="12">
        <v>90.29</v>
      </c>
      <c r="F8" s="22">
        <v>45.14</v>
      </c>
      <c r="G8" s="23">
        <f>E8-F8</f>
        <v>45.150000000000006</v>
      </c>
      <c r="H8" s="12">
        <v>61.62</v>
      </c>
      <c r="I8" s="22">
        <f t="shared" ref="I8:I27" si="1">H8/2</f>
        <v>30.81</v>
      </c>
      <c r="J8" s="23">
        <f t="shared" ref="J8:J27" si="2">H8-I8</f>
        <v>30.81</v>
      </c>
    </row>
    <row r="9" spans="1:15" x14ac:dyDescent="0.3">
      <c r="A9" s="11" t="s">
        <v>8</v>
      </c>
      <c r="B9" s="12">
        <f t="shared" si="0"/>
        <v>1231.9000000000001</v>
      </c>
      <c r="C9" s="22">
        <f t="shared" si="0"/>
        <v>615.95000000000005</v>
      </c>
      <c r="D9" s="40">
        <f t="shared" si="0"/>
        <v>615.95000000000005</v>
      </c>
      <c r="E9" s="12">
        <f>240+48.3+377.45</f>
        <v>665.75</v>
      </c>
      <c r="F9" s="22">
        <v>332.88</v>
      </c>
      <c r="G9" s="23">
        <f>E9-F9</f>
        <v>332.87</v>
      </c>
      <c r="H9" s="12">
        <f>240+326.15</f>
        <v>566.15</v>
      </c>
      <c r="I9" s="22">
        <v>283.07</v>
      </c>
      <c r="J9" s="23">
        <f t="shared" si="2"/>
        <v>283.08</v>
      </c>
    </row>
    <row r="10" spans="1:15" x14ac:dyDescent="0.3">
      <c r="A10" s="24" t="s">
        <v>9</v>
      </c>
      <c r="B10" s="25">
        <f t="shared" si="0"/>
        <v>98.8</v>
      </c>
      <c r="C10" s="13">
        <f t="shared" si="0"/>
        <v>49.4</v>
      </c>
      <c r="D10" s="43">
        <f t="shared" si="0"/>
        <v>49.4</v>
      </c>
      <c r="E10" s="25">
        <v>84.6</v>
      </c>
      <c r="F10" s="13">
        <f>E10/2</f>
        <v>42.3</v>
      </c>
      <c r="G10" s="14">
        <f>E10-F10</f>
        <v>42.3</v>
      </c>
      <c r="H10" s="25">
        <v>14.2</v>
      </c>
      <c r="I10" s="13">
        <f t="shared" si="1"/>
        <v>7.1</v>
      </c>
      <c r="J10" s="14">
        <f t="shared" si="2"/>
        <v>7.1</v>
      </c>
    </row>
    <row r="11" spans="1:15" x14ac:dyDescent="0.3">
      <c r="A11" s="18" t="s">
        <v>10</v>
      </c>
      <c r="B11" s="19">
        <f t="shared" si="0"/>
        <v>125</v>
      </c>
      <c r="C11" s="20">
        <f t="shared" si="0"/>
        <v>62.5</v>
      </c>
      <c r="D11" s="42">
        <f t="shared" si="0"/>
        <v>62.5</v>
      </c>
      <c r="E11" s="19">
        <v>0</v>
      </c>
      <c r="F11" s="20">
        <f>E11/2</f>
        <v>0</v>
      </c>
      <c r="G11" s="21">
        <f>E11-F11</f>
        <v>0</v>
      </c>
      <c r="H11" s="19">
        <v>125</v>
      </c>
      <c r="I11" s="20">
        <f t="shared" si="1"/>
        <v>62.5</v>
      </c>
      <c r="J11" s="21">
        <f t="shared" si="2"/>
        <v>62.5</v>
      </c>
      <c r="N11" s="37"/>
    </row>
    <row r="12" spans="1:15" x14ac:dyDescent="0.3">
      <c r="A12" s="26" t="s">
        <v>32</v>
      </c>
      <c r="B12" s="12">
        <f t="shared" si="0"/>
        <v>2698.9100000000003</v>
      </c>
      <c r="C12" s="22">
        <f t="shared" si="0"/>
        <v>1349.46</v>
      </c>
      <c r="D12" s="40">
        <f t="shared" si="0"/>
        <v>1349.4500000000003</v>
      </c>
      <c r="E12" s="12">
        <f>2103.78+595.13</f>
        <v>2698.9100000000003</v>
      </c>
      <c r="F12" s="22">
        <v>1349.46</v>
      </c>
      <c r="G12" s="23">
        <f t="shared" ref="G12:G14" si="3">E12-F12</f>
        <v>1349.4500000000003</v>
      </c>
      <c r="H12" s="12">
        <v>0</v>
      </c>
      <c r="I12" s="22">
        <f t="shared" si="1"/>
        <v>0</v>
      </c>
      <c r="J12" s="23">
        <f t="shared" si="2"/>
        <v>0</v>
      </c>
    </row>
    <row r="13" spans="1:15" x14ac:dyDescent="0.3">
      <c r="A13" s="11" t="s">
        <v>11</v>
      </c>
      <c r="B13" s="12">
        <f t="shared" si="0"/>
        <v>1504.99</v>
      </c>
      <c r="C13" s="22">
        <f t="shared" si="0"/>
        <v>752.51</v>
      </c>
      <c r="D13" s="40">
        <f t="shared" si="0"/>
        <v>752.48</v>
      </c>
      <c r="E13" s="12">
        <v>845.15</v>
      </c>
      <c r="F13" s="22">
        <v>422.59</v>
      </c>
      <c r="G13" s="23">
        <f t="shared" si="3"/>
        <v>422.56</v>
      </c>
      <c r="H13" s="12">
        <v>659.84</v>
      </c>
      <c r="I13" s="22">
        <f t="shared" si="1"/>
        <v>329.92</v>
      </c>
      <c r="J13" s="23">
        <f t="shared" si="2"/>
        <v>329.92</v>
      </c>
    </row>
    <row r="14" spans="1:15" x14ac:dyDescent="0.3">
      <c r="A14" s="24" t="s">
        <v>34</v>
      </c>
      <c r="B14" s="25">
        <f t="shared" si="0"/>
        <v>1126.07</v>
      </c>
      <c r="C14" s="13">
        <f t="shared" si="0"/>
        <v>563.03</v>
      </c>
      <c r="D14" s="43">
        <f t="shared" si="0"/>
        <v>563.04</v>
      </c>
      <c r="E14" s="25">
        <f>909.87+208.7</f>
        <v>1118.57</v>
      </c>
      <c r="F14" s="13">
        <v>559.28</v>
      </c>
      <c r="G14" s="14">
        <f t="shared" si="3"/>
        <v>559.29</v>
      </c>
      <c r="H14" s="25">
        <v>7.5</v>
      </c>
      <c r="I14" s="13">
        <f t="shared" si="1"/>
        <v>3.75</v>
      </c>
      <c r="J14" s="14">
        <f t="shared" si="2"/>
        <v>3.75</v>
      </c>
    </row>
    <row r="15" spans="1:15" x14ac:dyDescent="0.3">
      <c r="A15" s="18" t="s">
        <v>12</v>
      </c>
      <c r="B15" s="25">
        <f t="shared" si="0"/>
        <v>1385.15</v>
      </c>
      <c r="C15" s="13">
        <f t="shared" si="0"/>
        <v>692.58</v>
      </c>
      <c r="D15" s="43">
        <f t="shared" si="0"/>
        <v>692.57</v>
      </c>
      <c r="E15" s="25">
        <f>669.42+373.82+341.91</f>
        <v>1385.15</v>
      </c>
      <c r="F15" s="13">
        <v>692.58</v>
      </c>
      <c r="G15" s="14">
        <f>E15-F15</f>
        <v>692.57</v>
      </c>
      <c r="H15" s="25">
        <v>0</v>
      </c>
      <c r="I15" s="13">
        <f t="shared" si="1"/>
        <v>0</v>
      </c>
      <c r="J15" s="14">
        <f t="shared" si="2"/>
        <v>0</v>
      </c>
    </row>
    <row r="16" spans="1:15" x14ac:dyDescent="0.3">
      <c r="A16" s="15" t="s">
        <v>13</v>
      </c>
      <c r="B16" s="27">
        <f t="shared" si="0"/>
        <v>460.98</v>
      </c>
      <c r="C16" s="16">
        <f t="shared" si="0"/>
        <v>230.49</v>
      </c>
      <c r="D16" s="41">
        <f t="shared" si="0"/>
        <v>230.49</v>
      </c>
      <c r="E16" s="27">
        <v>3.3</v>
      </c>
      <c r="F16" s="16">
        <f>E16/2</f>
        <v>1.65</v>
      </c>
      <c r="G16" s="17">
        <f>E16-F16</f>
        <v>1.65</v>
      </c>
      <c r="H16" s="27">
        <v>457.68</v>
      </c>
      <c r="I16" s="16">
        <f t="shared" si="1"/>
        <v>228.84</v>
      </c>
      <c r="J16" s="17">
        <f t="shared" si="2"/>
        <v>228.84</v>
      </c>
    </row>
    <row r="17" spans="1:15" x14ac:dyDescent="0.3">
      <c r="A17" s="18" t="s">
        <v>14</v>
      </c>
      <c r="B17" s="19">
        <f t="shared" si="0"/>
        <v>0</v>
      </c>
      <c r="C17" s="20">
        <f t="shared" si="0"/>
        <v>0</v>
      </c>
      <c r="D17" s="42">
        <f t="shared" si="0"/>
        <v>0</v>
      </c>
      <c r="E17" s="19">
        <v>0</v>
      </c>
      <c r="F17" s="20">
        <f>E17/2</f>
        <v>0</v>
      </c>
      <c r="G17" s="21">
        <f>E17-F17</f>
        <v>0</v>
      </c>
      <c r="H17" s="19">
        <v>0</v>
      </c>
      <c r="I17" s="20">
        <f t="shared" si="1"/>
        <v>0</v>
      </c>
      <c r="J17" s="21">
        <f t="shared" si="2"/>
        <v>0</v>
      </c>
    </row>
    <row r="18" spans="1:15" x14ac:dyDescent="0.3">
      <c r="A18" s="11" t="s">
        <v>15</v>
      </c>
      <c r="B18" s="12">
        <f t="shared" si="0"/>
        <v>334.84000000000003</v>
      </c>
      <c r="C18" s="22">
        <f t="shared" si="0"/>
        <v>167.42000000000002</v>
      </c>
      <c r="D18" s="40">
        <f t="shared" si="0"/>
        <v>167.42000000000002</v>
      </c>
      <c r="E18" s="12">
        <v>234.84</v>
      </c>
      <c r="F18" s="22">
        <f t="shared" ref="F18:F26" si="4">E18/2</f>
        <v>117.42</v>
      </c>
      <c r="G18" s="23">
        <f t="shared" ref="G18:G26" si="5">E18-F18</f>
        <v>117.42</v>
      </c>
      <c r="H18" s="12">
        <v>100</v>
      </c>
      <c r="I18" s="22">
        <f t="shared" si="1"/>
        <v>50</v>
      </c>
      <c r="J18" s="23">
        <f t="shared" si="2"/>
        <v>50</v>
      </c>
    </row>
    <row r="19" spans="1:15" x14ac:dyDescent="0.3">
      <c r="A19" s="11" t="s">
        <v>16</v>
      </c>
      <c r="B19" s="12">
        <f t="shared" si="0"/>
        <v>1716.8999999999999</v>
      </c>
      <c r="C19" s="22">
        <f t="shared" si="0"/>
        <v>858.44999999999993</v>
      </c>
      <c r="D19" s="40">
        <f t="shared" si="0"/>
        <v>858.44999999999993</v>
      </c>
      <c r="E19" s="12">
        <v>1528.1</v>
      </c>
      <c r="F19" s="22">
        <f t="shared" si="4"/>
        <v>764.05</v>
      </c>
      <c r="G19" s="23">
        <f t="shared" si="5"/>
        <v>764.05</v>
      </c>
      <c r="H19" s="12">
        <v>188.8</v>
      </c>
      <c r="I19" s="22">
        <f t="shared" si="1"/>
        <v>94.4</v>
      </c>
      <c r="J19" s="23">
        <f t="shared" si="2"/>
        <v>94.4</v>
      </c>
    </row>
    <row r="20" spans="1:15" x14ac:dyDescent="0.3">
      <c r="A20" s="11" t="s">
        <v>17</v>
      </c>
      <c r="B20" s="12">
        <f t="shared" si="0"/>
        <v>800</v>
      </c>
      <c r="C20" s="22">
        <f t="shared" si="0"/>
        <v>400</v>
      </c>
      <c r="D20" s="40">
        <f t="shared" si="0"/>
        <v>400</v>
      </c>
      <c r="E20" s="12">
        <v>400</v>
      </c>
      <c r="F20" s="22">
        <f t="shared" si="4"/>
        <v>200</v>
      </c>
      <c r="G20" s="23">
        <f t="shared" si="5"/>
        <v>200</v>
      </c>
      <c r="H20" s="12">
        <v>400</v>
      </c>
      <c r="I20" s="22">
        <f t="shared" si="1"/>
        <v>200</v>
      </c>
      <c r="J20" s="23">
        <f t="shared" si="2"/>
        <v>200</v>
      </c>
    </row>
    <row r="21" spans="1:15" x14ac:dyDescent="0.3">
      <c r="A21" s="11" t="s">
        <v>4</v>
      </c>
      <c r="B21" s="12">
        <f t="shared" si="0"/>
        <v>2808.2</v>
      </c>
      <c r="C21" s="22">
        <f t="shared" si="0"/>
        <v>1404.1</v>
      </c>
      <c r="D21" s="40">
        <f t="shared" si="0"/>
        <v>1404.1</v>
      </c>
      <c r="E21" s="12">
        <v>2808.2</v>
      </c>
      <c r="F21" s="22">
        <f t="shared" si="4"/>
        <v>1404.1</v>
      </c>
      <c r="G21" s="23">
        <f t="shared" si="5"/>
        <v>1404.1</v>
      </c>
      <c r="H21" s="12">
        <v>0</v>
      </c>
      <c r="I21" s="22">
        <f t="shared" si="1"/>
        <v>0</v>
      </c>
      <c r="J21" s="23">
        <f t="shared" si="2"/>
        <v>0</v>
      </c>
    </row>
    <row r="22" spans="1:15" x14ac:dyDescent="0.3">
      <c r="A22" s="11" t="s">
        <v>2</v>
      </c>
      <c r="B22" s="12">
        <f t="shared" si="0"/>
        <v>1778.0500000000002</v>
      </c>
      <c r="C22" s="22">
        <f t="shared" si="0"/>
        <v>889.02500000000009</v>
      </c>
      <c r="D22" s="40">
        <f t="shared" si="0"/>
        <v>889.02500000000009</v>
      </c>
      <c r="E22" s="12">
        <v>1431.9</v>
      </c>
      <c r="F22" s="22">
        <f t="shared" si="4"/>
        <v>715.95</v>
      </c>
      <c r="G22" s="23">
        <f t="shared" si="5"/>
        <v>715.95</v>
      </c>
      <c r="H22" s="12">
        <v>346.15</v>
      </c>
      <c r="I22" s="22">
        <f t="shared" si="1"/>
        <v>173.07499999999999</v>
      </c>
      <c r="J22" s="23">
        <f t="shared" si="2"/>
        <v>173.07499999999999</v>
      </c>
    </row>
    <row r="23" spans="1:15" x14ac:dyDescent="0.3">
      <c r="A23" s="11" t="s">
        <v>18</v>
      </c>
      <c r="B23" s="12">
        <f t="shared" si="0"/>
        <v>3122.9</v>
      </c>
      <c r="C23" s="22">
        <f t="shared" si="0"/>
        <v>1561.45</v>
      </c>
      <c r="D23" s="40">
        <f t="shared" si="0"/>
        <v>1561.45</v>
      </c>
      <c r="E23" s="12">
        <f>2801+321.9</f>
        <v>3122.9</v>
      </c>
      <c r="F23" s="22">
        <f t="shared" si="4"/>
        <v>1561.45</v>
      </c>
      <c r="G23" s="23">
        <f t="shared" si="5"/>
        <v>1561.45</v>
      </c>
      <c r="H23" s="12">
        <v>0</v>
      </c>
      <c r="I23" s="22">
        <f t="shared" si="1"/>
        <v>0</v>
      </c>
      <c r="J23" s="23">
        <f t="shared" si="2"/>
        <v>0</v>
      </c>
    </row>
    <row r="24" spans="1:15" x14ac:dyDescent="0.3">
      <c r="A24" s="11" t="s">
        <v>19</v>
      </c>
      <c r="B24" s="12">
        <f t="shared" si="0"/>
        <v>99.259999999999991</v>
      </c>
      <c r="C24" s="22">
        <f t="shared" si="0"/>
        <v>49.629999999999995</v>
      </c>
      <c r="D24" s="40">
        <f t="shared" si="0"/>
        <v>49.629999999999995</v>
      </c>
      <c r="E24" s="12">
        <v>47.12</v>
      </c>
      <c r="F24" s="22">
        <f t="shared" si="4"/>
        <v>23.56</v>
      </c>
      <c r="G24" s="23">
        <f t="shared" si="5"/>
        <v>23.56</v>
      </c>
      <c r="H24" s="12">
        <v>52.14</v>
      </c>
      <c r="I24" s="22">
        <f t="shared" si="1"/>
        <v>26.07</v>
      </c>
      <c r="J24" s="23">
        <f t="shared" si="2"/>
        <v>26.07</v>
      </c>
    </row>
    <row r="25" spans="1:15" x14ac:dyDescent="0.3">
      <c r="A25" s="11" t="s">
        <v>20</v>
      </c>
      <c r="B25" s="12">
        <f t="shared" si="0"/>
        <v>219.3</v>
      </c>
      <c r="C25" s="22">
        <f t="shared" si="0"/>
        <v>109.65</v>
      </c>
      <c r="D25" s="40">
        <f t="shared" si="0"/>
        <v>109.65</v>
      </c>
      <c r="E25" s="12">
        <v>95.6</v>
      </c>
      <c r="F25" s="22">
        <f t="shared" si="4"/>
        <v>47.8</v>
      </c>
      <c r="G25" s="23">
        <f t="shared" si="5"/>
        <v>47.8</v>
      </c>
      <c r="H25" s="12">
        <v>123.7</v>
      </c>
      <c r="I25" s="22">
        <f t="shared" si="1"/>
        <v>61.85</v>
      </c>
      <c r="J25" s="23">
        <f t="shared" si="2"/>
        <v>61.85</v>
      </c>
    </row>
    <row r="26" spans="1:15" x14ac:dyDescent="0.3">
      <c r="A26" s="24" t="s">
        <v>3</v>
      </c>
      <c r="B26" s="25">
        <f t="shared" si="0"/>
        <v>127.46000000000001</v>
      </c>
      <c r="C26" s="13">
        <f t="shared" si="0"/>
        <v>63.730000000000004</v>
      </c>
      <c r="D26" s="43">
        <f t="shared" si="0"/>
        <v>63.730000000000004</v>
      </c>
      <c r="E26" s="25">
        <v>117.26</v>
      </c>
      <c r="F26" s="13">
        <f t="shared" si="4"/>
        <v>58.63</v>
      </c>
      <c r="G26" s="14">
        <f t="shared" si="5"/>
        <v>58.63</v>
      </c>
      <c r="H26" s="25">
        <v>10.199999999999999</v>
      </c>
      <c r="I26" s="13">
        <f t="shared" si="1"/>
        <v>5.0999999999999996</v>
      </c>
      <c r="J26" s="14">
        <f t="shared" si="2"/>
        <v>5.0999999999999996</v>
      </c>
    </row>
    <row r="27" spans="1:15" x14ac:dyDescent="0.3">
      <c r="A27" s="15" t="s">
        <v>21</v>
      </c>
      <c r="B27" s="27">
        <f t="shared" si="0"/>
        <v>435.28</v>
      </c>
      <c r="C27" s="16">
        <f t="shared" si="0"/>
        <v>217.64</v>
      </c>
      <c r="D27" s="41">
        <f t="shared" si="0"/>
        <v>217.64</v>
      </c>
      <c r="E27" s="27">
        <v>300.44</v>
      </c>
      <c r="F27" s="16">
        <f>E27/2</f>
        <v>150.22</v>
      </c>
      <c r="G27" s="17">
        <f>E27-F27</f>
        <v>150.22</v>
      </c>
      <c r="H27" s="27">
        <v>134.84</v>
      </c>
      <c r="I27" s="16">
        <f t="shared" si="1"/>
        <v>67.42</v>
      </c>
      <c r="J27" s="17">
        <f t="shared" si="2"/>
        <v>67.42</v>
      </c>
    </row>
    <row r="28" spans="1:15" ht="15" thickBot="1" x14ac:dyDescent="0.35">
      <c r="A28" s="28" t="s">
        <v>22</v>
      </c>
      <c r="B28" s="29">
        <f t="shared" ref="B28:J28" si="6">SUM(B4:B27)</f>
        <v>122827.19</v>
      </c>
      <c r="C28" s="38">
        <f t="shared" si="6"/>
        <v>62212.744999999995</v>
      </c>
      <c r="D28" s="44">
        <f t="shared" si="6"/>
        <v>60614.444999999992</v>
      </c>
      <c r="E28" s="29">
        <f t="shared" si="6"/>
        <v>93506.489999999976</v>
      </c>
      <c r="F28" s="29">
        <f t="shared" si="6"/>
        <v>47446.399999999987</v>
      </c>
      <c r="G28" s="30">
        <f t="shared" si="6"/>
        <v>46060.089999999989</v>
      </c>
      <c r="H28" s="29">
        <f t="shared" si="6"/>
        <v>29320.700000000004</v>
      </c>
      <c r="I28" s="29">
        <f t="shared" si="6"/>
        <v>14766.345000000001</v>
      </c>
      <c r="J28" s="30">
        <f t="shared" si="6"/>
        <v>14554.355000000001</v>
      </c>
    </row>
    <row r="29" spans="1:15" x14ac:dyDescent="0.3">
      <c r="A29" s="31"/>
    </row>
    <row r="30" spans="1:15" x14ac:dyDescent="0.3">
      <c r="A30" s="31"/>
      <c r="C30" s="33"/>
      <c r="D30" s="33"/>
    </row>
    <row r="31" spans="1:15" x14ac:dyDescent="0.3">
      <c r="A31" s="31"/>
    </row>
    <row r="32" spans="1:15" s="32" customFormat="1" x14ac:dyDescent="0.3">
      <c r="A32" s="31"/>
      <c r="K32"/>
      <c r="L32" s="33"/>
      <c r="M32" s="33"/>
      <c r="N32" s="33"/>
      <c r="O32" s="33"/>
    </row>
    <row r="35" spans="1:15" s="32" customFormat="1" x14ac:dyDescent="0.3">
      <c r="A35" s="31"/>
      <c r="K35"/>
      <c r="L35" s="33"/>
      <c r="M35" s="33"/>
      <c r="N35" s="33"/>
      <c r="O35" s="3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06_ZA_EON_2021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2016-04-05T08:17:30Z</cp:lastPrinted>
  <dcterms:created xsi:type="dcterms:W3CDTF">2015-03-17T12:48:09Z</dcterms:created>
  <dcterms:modified xsi:type="dcterms:W3CDTF">2022-02-15T14:47:46Z</dcterms:modified>
</cp:coreProperties>
</file>