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0\EON\zverenenie web\"/>
    </mc:Choice>
  </mc:AlternateContent>
  <bookViews>
    <workbookView xWindow="0" yWindow="0" windowWidth="11520" windowHeight="7728"/>
  </bookViews>
  <sheets>
    <sheet name="06_ZA_EON_2020" sheetId="15" r:id="rId1"/>
  </sheets>
  <calcPr calcId="162913"/>
</workbook>
</file>

<file path=xl/calcChain.xml><?xml version="1.0" encoding="utf-8"?>
<calcChain xmlns="http://schemas.openxmlformats.org/spreadsheetml/2006/main">
  <c r="K5" i="15" l="1"/>
  <c r="J5" i="15"/>
  <c r="K4" i="15"/>
  <c r="J4" i="15"/>
  <c r="D29" i="15"/>
  <c r="D5" i="15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E4" i="15"/>
  <c r="D4" i="15"/>
  <c r="J28" i="15"/>
  <c r="K28" i="15" s="1"/>
  <c r="I17" i="15"/>
  <c r="I15" i="15"/>
  <c r="I10" i="15"/>
  <c r="H5" i="15"/>
  <c r="H4" i="15"/>
  <c r="G5" i="15"/>
  <c r="G4" i="15"/>
  <c r="F24" i="15"/>
  <c r="G17" i="15"/>
  <c r="F17" i="15"/>
  <c r="F16" i="15"/>
  <c r="E29" i="15" l="1"/>
  <c r="F15" i="15"/>
  <c r="F10" i="15"/>
  <c r="G10" i="15" s="1"/>
  <c r="H6" i="15"/>
  <c r="G6" i="15"/>
  <c r="I4" i="15" l="1"/>
  <c r="K6" i="15" l="1"/>
  <c r="J6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4" i="15"/>
  <c r="I29" i="15"/>
  <c r="J27" i="15"/>
  <c r="K27" i="15" s="1"/>
  <c r="J26" i="15"/>
  <c r="K26" i="15" s="1"/>
  <c r="J25" i="15"/>
  <c r="K25" i="15" s="1"/>
  <c r="J24" i="15"/>
  <c r="K24" i="15" s="1"/>
  <c r="K23" i="15"/>
  <c r="J22" i="15"/>
  <c r="K22" i="15" s="1"/>
  <c r="J21" i="15"/>
  <c r="K21" i="15" s="1"/>
  <c r="J20" i="15"/>
  <c r="K20" i="15" s="1"/>
  <c r="J19" i="15"/>
  <c r="K19" i="15" s="1"/>
  <c r="J18" i="15"/>
  <c r="K18" i="15" s="1"/>
  <c r="J17" i="15"/>
  <c r="K17" i="15" s="1"/>
  <c r="J16" i="15"/>
  <c r="K16" i="15" s="1"/>
  <c r="J15" i="15"/>
  <c r="K15" i="15" s="1"/>
  <c r="J14" i="15"/>
  <c r="K14" i="15" s="1"/>
  <c r="J13" i="15"/>
  <c r="K13" i="15" s="1"/>
  <c r="J12" i="15"/>
  <c r="K12" i="15" s="1"/>
  <c r="J11" i="15"/>
  <c r="K11" i="15" s="1"/>
  <c r="J10" i="15"/>
  <c r="K10" i="15" s="1"/>
  <c r="J9" i="15"/>
  <c r="K9" i="15" s="1"/>
  <c r="J8" i="15"/>
  <c r="K8" i="15" s="1"/>
  <c r="K7" i="15"/>
  <c r="H28" i="15"/>
  <c r="G28" i="15"/>
  <c r="C29" i="15" l="1"/>
  <c r="J29" i="15"/>
  <c r="K29" i="15"/>
  <c r="G23" i="15" l="1"/>
  <c r="H23" i="15" s="1"/>
  <c r="G16" i="15"/>
  <c r="H17" i="15"/>
  <c r="G13" i="15"/>
  <c r="H13" i="15" s="1"/>
  <c r="H14" i="15"/>
  <c r="G9" i="15"/>
  <c r="H9" i="15" s="1"/>
  <c r="G7" i="15"/>
  <c r="H7" i="15" s="1"/>
  <c r="G27" i="15"/>
  <c r="H27" i="15" s="1"/>
  <c r="G26" i="15"/>
  <c r="H26" i="15" s="1"/>
  <c r="G25" i="15"/>
  <c r="H25" i="15" s="1"/>
  <c r="G24" i="15"/>
  <c r="G22" i="15"/>
  <c r="H22" i="15" s="1"/>
  <c r="G21" i="15"/>
  <c r="H21" i="15" s="1"/>
  <c r="G20" i="15"/>
  <c r="H20" i="15" s="1"/>
  <c r="G19" i="15"/>
  <c r="H19" i="15" s="1"/>
  <c r="G18" i="15"/>
  <c r="H18" i="15" s="1"/>
  <c r="H16" i="15"/>
  <c r="H15" i="15"/>
  <c r="G12" i="15"/>
  <c r="H12" i="15" s="1"/>
  <c r="H11" i="15"/>
  <c r="F29" i="15"/>
  <c r="H8" i="15"/>
  <c r="H24" i="15" l="1"/>
  <c r="G29" i="15"/>
  <c r="H10" i="15" l="1"/>
  <c r="H29" i="15" s="1"/>
</calcChain>
</file>

<file path=xl/sharedStrings.xml><?xml version="1.0" encoding="utf-8"?>
<sst xmlns="http://schemas.openxmlformats.org/spreadsheetml/2006/main" count="63" uniqueCount="62">
  <si>
    <t>Cestovné</t>
  </si>
  <si>
    <t>Zákonné sociálne odvody ku mzdám</t>
  </si>
  <si>
    <t>Stravné</t>
  </si>
  <si>
    <t>Poplatky banke</t>
  </si>
  <si>
    <t>Metodická činnosť a projekty</t>
  </si>
  <si>
    <t xml:space="preserve">Ekonomicky oprávnené náklady, ods. 5, Zák. č. 448/2008 </t>
  </si>
  <si>
    <t>2020</t>
  </si>
  <si>
    <t>Mzdové náklady</t>
  </si>
  <si>
    <t>610 mzdy, 637006 príspevok rekreácia</t>
  </si>
  <si>
    <t>620 odvody</t>
  </si>
  <si>
    <t>631001 cestovné</t>
  </si>
  <si>
    <t>Energie elektrina</t>
  </si>
  <si>
    <t>632001 energie elektrina</t>
  </si>
  <si>
    <t>Energie teplo</t>
  </si>
  <si>
    <t>632001 energie teplo</t>
  </si>
  <si>
    <t>Vodné a stočné</t>
  </si>
  <si>
    <t>632002 vodné a stočné</t>
  </si>
  <si>
    <t>Telefóny, internet, prenos dát</t>
  </si>
  <si>
    <t>632004 internet a prenos dát, 632005 telefóny</t>
  </si>
  <si>
    <t>Poštové</t>
  </si>
  <si>
    <t>632003 poštové</t>
  </si>
  <si>
    <t>Materiál (interiérové vybavenie)</t>
  </si>
  <si>
    <t>633001 interiér. vybavenie</t>
  </si>
  <si>
    <t>Materiál (výpočtová technika)</t>
  </si>
  <si>
    <t>633002 VT</t>
  </si>
  <si>
    <t>Materiál (kanc., hyg. a čisť, dezinfekcia)</t>
  </si>
  <si>
    <t>633006 kanc, hyg, čisť, dezinf mat</t>
  </si>
  <si>
    <t>Kompenzačné a pracovné pomôcky (ochranné)</t>
  </si>
  <si>
    <t>633009 kompenzačné pomôcky, 633010 pracovné pomôcky (odevy, ochranné)</t>
  </si>
  <si>
    <t>PHM, servis SMV, poistenie PZP SMV, poplatky</t>
  </si>
  <si>
    <t>634001 PHM, 634002 servis SMV, 634003 poistenie PZP SMV, 634005 poplatky karty</t>
  </si>
  <si>
    <t>Nájomné a sl. spojené s nájmom</t>
  </si>
  <si>
    <t>636001 nájomné, 637004 sl. spojené s nájmom</t>
  </si>
  <si>
    <t>Školenia, semináre, konferencie</t>
  </si>
  <si>
    <t>637001 školenia, semináre, konf.</t>
  </si>
  <si>
    <t>Revízie (PO, BOZP a zdrav. dohľad)</t>
  </si>
  <si>
    <t>637004 revízie, zdrav. Dohľad, 637034 vstupné prehliadky</t>
  </si>
  <si>
    <t>Vedenie účtovníctva, ostatné všeob. služby</t>
  </si>
  <si>
    <t>637004 vedenie účtovníctva</t>
  </si>
  <si>
    <t>Audit účtovníctva ÚNSS - povinný</t>
  </si>
  <si>
    <t>637005 audit účtovníctva</t>
  </si>
  <si>
    <t>637005 metodická činnosť</t>
  </si>
  <si>
    <t>637014 stravné</t>
  </si>
  <si>
    <t>Služby IKT a podpora softvéru</t>
  </si>
  <si>
    <t>637040 služby IKT, 637040 podpora sw</t>
  </si>
  <si>
    <t>Poistenie</t>
  </si>
  <si>
    <t>637015 poistenie</t>
  </si>
  <si>
    <t>Dane a poplatky (odpad, RTVS)</t>
  </si>
  <si>
    <t>637035 dane a poplatky (odpad, RTVS)</t>
  </si>
  <si>
    <t>637012 poplatky banke</t>
  </si>
  <si>
    <t>Náhrady miezd - nemocenské</t>
  </si>
  <si>
    <t>642015 NM nemocenské</t>
  </si>
  <si>
    <t>EON SPOLU</t>
  </si>
  <si>
    <t>Krajské stredisko Žilina + OSSR Martin</t>
  </si>
  <si>
    <t>ŠSP ZA</t>
  </si>
  <si>
    <t>SR ZA</t>
  </si>
  <si>
    <t>ŠSP MT</t>
  </si>
  <si>
    <t>SR MT</t>
  </si>
  <si>
    <t>2020 ZA</t>
  </si>
  <si>
    <t>2020 MT</t>
  </si>
  <si>
    <t>ŠSP ZA+MT</t>
  </si>
  <si>
    <t>SR ZA+MT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</si>
</sst>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Sk&quot;"/>
    <numFmt numFmtId="167" formatCode="#,##0.00\ &quot;€&quot;"/>
    <numFmt numFmtId="168" formatCode="#,##0.0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167" fontId="0" fillId="2" borderId="6" xfId="0" applyNumberFormat="1" applyFill="1" applyBorder="1"/>
    <xf numFmtId="167" fontId="0" fillId="5" borderId="6" xfId="0" applyNumberFormat="1" applyFill="1" applyBorder="1"/>
    <xf numFmtId="167" fontId="0" fillId="4" borderId="7" xfId="0" applyNumberFormat="1" applyFill="1" applyBorder="1"/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167" fontId="0" fillId="2" borderId="9" xfId="0" applyNumberFormat="1" applyFill="1" applyBorder="1"/>
    <xf numFmtId="167" fontId="0" fillId="5" borderId="10" xfId="0" applyNumberFormat="1" applyFill="1" applyBorder="1"/>
    <xf numFmtId="167" fontId="0" fillId="4" borderId="11" xfId="0" applyNumberFormat="1" applyFill="1" applyBorder="1"/>
    <xf numFmtId="0" fontId="0" fillId="2" borderId="12" xfId="0" applyFill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167" fontId="0" fillId="5" borderId="13" xfId="0" applyNumberFormat="1" applyFill="1" applyBorder="1"/>
    <xf numFmtId="167" fontId="0" fillId="4" borderId="14" xfId="0" applyNumberFormat="1" applyFill="1" applyBorder="1"/>
    <xf numFmtId="0" fontId="0" fillId="2" borderId="15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167" fontId="0" fillId="2" borderId="16" xfId="0" applyNumberFormat="1" applyFill="1" applyBorder="1"/>
    <xf numFmtId="167" fontId="0" fillId="5" borderId="16" xfId="0" applyNumberFormat="1" applyFill="1" applyBorder="1"/>
    <xf numFmtId="167" fontId="0" fillId="4" borderId="17" xfId="0" applyNumberFormat="1" applyFill="1" applyBorder="1"/>
    <xf numFmtId="167" fontId="0" fillId="5" borderId="9" xfId="0" applyNumberFormat="1" applyFill="1" applyBorder="1"/>
    <xf numFmtId="167" fontId="0" fillId="4" borderId="18" xfId="0" applyNumberFormat="1" applyFill="1" applyBorder="1"/>
    <xf numFmtId="0" fontId="0" fillId="2" borderId="1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167" fontId="0" fillId="2" borderId="10" xfId="0" applyNumberFormat="1" applyFill="1" applyBorder="1"/>
    <xf numFmtId="0" fontId="0" fillId="2" borderId="0" xfId="0" applyFill="1" applyBorder="1" applyAlignment="1">
      <alignment horizontal="left" indent="1"/>
    </xf>
    <xf numFmtId="0" fontId="0" fillId="2" borderId="20" xfId="0" applyFill="1" applyBorder="1" applyAlignment="1">
      <alignment horizontal="left" indent="1"/>
    </xf>
    <xf numFmtId="167" fontId="0" fillId="2" borderId="13" xfId="0" applyNumberFormat="1" applyFill="1" applyBorder="1"/>
    <xf numFmtId="0" fontId="0" fillId="2" borderId="21" xfId="0" applyFill="1" applyBorder="1" applyAlignment="1">
      <alignment horizontal="left" indent="1"/>
    </xf>
    <xf numFmtId="0" fontId="0" fillId="2" borderId="22" xfId="0" applyFill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167" fontId="3" fillId="0" borderId="24" xfId="0" applyNumberFormat="1" applyFont="1" applyBorder="1"/>
    <xf numFmtId="167" fontId="3" fillId="0" borderId="25" xfId="0" applyNumberFormat="1" applyFont="1" applyBorder="1"/>
    <xf numFmtId="0" fontId="0" fillId="0" borderId="0" xfId="0" applyAlignment="1">
      <alignment horizontal="left" indent="1"/>
    </xf>
    <xf numFmtId="167" fontId="0" fillId="0" borderId="0" xfId="0" applyNumberFormat="1"/>
    <xf numFmtId="4" fontId="0" fillId="0" borderId="0" xfId="0" applyNumberFormat="1"/>
    <xf numFmtId="164" fontId="2" fillId="0" borderId="0" xfId="0" applyNumberFormat="1" applyFont="1" applyBorder="1" applyAlignment="1" applyProtection="1">
      <alignment horizontal="center" vertical="center" wrapText="1" shrinkToFit="1"/>
      <protection hidden="1"/>
    </xf>
    <xf numFmtId="167" fontId="0" fillId="2" borderId="12" xfId="0" applyNumberFormat="1" applyFill="1" applyBorder="1" applyAlignment="1">
      <alignment horizontal="left" indent="1"/>
    </xf>
    <xf numFmtId="167" fontId="0" fillId="2" borderId="13" xfId="0" applyNumberFormat="1" applyFill="1" applyBorder="1" applyAlignment="1">
      <alignment horizontal="left" indent="1"/>
    </xf>
    <xf numFmtId="167" fontId="0" fillId="0" borderId="13" xfId="0" applyNumberFormat="1" applyBorder="1"/>
    <xf numFmtId="168" fontId="0" fillId="0" borderId="0" xfId="0" applyNumberFormat="1"/>
    <xf numFmtId="167" fontId="3" fillId="5" borderId="24" xfId="0" applyNumberFormat="1" applyFont="1" applyFill="1" applyBorder="1"/>
    <xf numFmtId="167" fontId="0" fillId="4" borderId="6" xfId="0" applyNumberFormat="1" applyFill="1" applyBorder="1"/>
    <xf numFmtId="167" fontId="0" fillId="4" borderId="9" xfId="0" applyNumberFormat="1" applyFill="1" applyBorder="1"/>
    <xf numFmtId="167" fontId="0" fillId="4" borderId="13" xfId="0" applyNumberFormat="1" applyFill="1" applyBorder="1"/>
    <xf numFmtId="167" fontId="0" fillId="4" borderId="16" xfId="0" applyNumberFormat="1" applyFill="1" applyBorder="1"/>
    <xf numFmtId="167" fontId="0" fillId="4" borderId="10" xfId="0" applyNumberFormat="1" applyFill="1" applyBorder="1"/>
    <xf numFmtId="167" fontId="3" fillId="4" borderId="24" xfId="0" applyNumberFormat="1" applyFont="1" applyFill="1" applyBorder="1"/>
    <xf numFmtId="164" fontId="2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2">
    <cellStyle name="Normálna" xfId="0" builtinId="0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E34" sqref="E34"/>
    </sheetView>
  </sheetViews>
  <sheetFormatPr defaultRowHeight="14.4" x14ac:dyDescent="0.3"/>
  <cols>
    <col min="1" max="1" width="40" bestFit="1" customWidth="1"/>
    <col min="2" max="2" width="52.109375" hidden="1" customWidth="1"/>
    <col min="3" max="3" width="13.21875" style="41" bestFit="1" customWidth="1"/>
    <col min="4" max="5" width="13.21875" style="41" customWidth="1"/>
    <col min="6" max="6" width="13.21875" style="41" hidden="1" customWidth="1"/>
    <col min="7" max="8" width="10.44140625" style="41" hidden="1" customWidth="1"/>
    <col min="9" max="9" width="13.21875" style="41" hidden="1" customWidth="1"/>
    <col min="10" max="11" width="10.44140625" style="41" hidden="1" customWidth="1"/>
    <col min="13" max="13" width="10.33203125" style="42" bestFit="1" customWidth="1"/>
    <col min="14" max="16" width="8.88671875" style="42"/>
  </cols>
  <sheetData>
    <row r="1" spans="1:16" ht="15" thickBot="1" x14ac:dyDescent="0.35">
      <c r="A1" s="55" t="s">
        <v>5</v>
      </c>
      <c r="B1" s="56"/>
      <c r="C1" s="56"/>
      <c r="D1" s="56"/>
      <c r="E1" s="56"/>
      <c r="F1" s="56"/>
      <c r="G1" s="56"/>
      <c r="H1" s="57"/>
      <c r="I1" s="43"/>
      <c r="J1" s="43"/>
      <c r="K1" s="43"/>
    </row>
    <row r="2" spans="1:16" ht="15" thickBot="1" x14ac:dyDescent="0.35">
      <c r="A2" s="1" t="s">
        <v>53</v>
      </c>
      <c r="B2" s="1" t="s">
        <v>53</v>
      </c>
      <c r="C2" s="2" t="s">
        <v>6</v>
      </c>
      <c r="D2" s="3" t="s">
        <v>60</v>
      </c>
      <c r="E2" s="4" t="s">
        <v>61</v>
      </c>
      <c r="F2" s="2" t="s">
        <v>58</v>
      </c>
      <c r="G2" s="3" t="s">
        <v>54</v>
      </c>
      <c r="H2" s="4" t="s">
        <v>55</v>
      </c>
      <c r="I2" s="2" t="s">
        <v>59</v>
      </c>
      <c r="J2" s="3" t="s">
        <v>56</v>
      </c>
      <c r="K2" s="4" t="s">
        <v>57</v>
      </c>
    </row>
    <row r="3" spans="1:16" ht="15" thickBot="1" x14ac:dyDescent="0.35">
      <c r="A3" s="5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6" x14ac:dyDescent="0.3">
      <c r="A4" s="7" t="s">
        <v>7</v>
      </c>
      <c r="B4" s="8" t="s">
        <v>8</v>
      </c>
      <c r="C4" s="9">
        <f>F4+I4</f>
        <v>69006.94</v>
      </c>
      <c r="D4" s="10">
        <f>G4+J4</f>
        <v>32005.280000000002</v>
      </c>
      <c r="E4" s="49">
        <f>H4+K4</f>
        <v>37001.660000000003</v>
      </c>
      <c r="F4" s="9">
        <v>52840.68</v>
      </c>
      <c r="G4" s="10">
        <f>4158.32+2977.58+5520.52+7406.48+846.32+3372.15</f>
        <v>24281.370000000003</v>
      </c>
      <c r="H4" s="11">
        <f>5082.4+3639.27+6747.3+8871.85+846.33+3372.16</f>
        <v>28559.31</v>
      </c>
      <c r="I4" s="9">
        <f>15988.06+178.2</f>
        <v>16166.26</v>
      </c>
      <c r="J4" s="10">
        <f>891.28+777.22+1319.81+1812.06+2923.54</f>
        <v>7723.91</v>
      </c>
      <c r="K4" s="11">
        <f>1089.34+949.94+1613.11+1866.41+2923.55</f>
        <v>8442.35</v>
      </c>
    </row>
    <row r="5" spans="1:16" x14ac:dyDescent="0.3">
      <c r="A5" s="12" t="s">
        <v>1</v>
      </c>
      <c r="B5" s="13" t="s">
        <v>9</v>
      </c>
      <c r="C5" s="14">
        <f t="shared" ref="C5:C28" si="0">F5+I5</f>
        <v>22112.29</v>
      </c>
      <c r="D5" s="26">
        <f t="shared" ref="D5:D28" si="1">G5+J5</f>
        <v>10245.5</v>
      </c>
      <c r="E5" s="50">
        <f t="shared" ref="E5:E28" si="2">H5+K5</f>
        <v>11866.79</v>
      </c>
      <c r="F5" s="14">
        <v>17158.61</v>
      </c>
      <c r="G5" s="15">
        <f>1363.96+978.89+1796.35+2412.94+296.2+1032.34</f>
        <v>7880.6799999999994</v>
      </c>
      <c r="H5" s="16">
        <f>1667.07+1196.43+2195.54+2890.35+296.2+1032.34</f>
        <v>9277.93</v>
      </c>
      <c r="I5" s="14">
        <v>4953.68</v>
      </c>
      <c r="J5" s="15">
        <f>276.62+249.6+400.3+584.66+853.64</f>
        <v>2364.8199999999997</v>
      </c>
      <c r="K5" s="16">
        <f>338.09+305.07+489.26+602.8+853.64</f>
        <v>2588.86</v>
      </c>
    </row>
    <row r="6" spans="1:16" s="41" customFormat="1" x14ac:dyDescent="0.3">
      <c r="A6" s="44" t="s">
        <v>0</v>
      </c>
      <c r="B6" s="45" t="s">
        <v>10</v>
      </c>
      <c r="C6" s="46">
        <f t="shared" si="0"/>
        <v>1323.45</v>
      </c>
      <c r="D6" s="19">
        <f t="shared" si="1"/>
        <v>383.54</v>
      </c>
      <c r="E6" s="51">
        <f t="shared" si="2"/>
        <v>939.91</v>
      </c>
      <c r="F6" s="46">
        <v>1162.8800000000001</v>
      </c>
      <c r="G6" s="19">
        <f>143.6+28.8+110.7+15.3</f>
        <v>298.40000000000003</v>
      </c>
      <c r="H6" s="20">
        <f>124.92+37.8+375.03+311.43+15.3</f>
        <v>864.48</v>
      </c>
      <c r="I6" s="46">
        <v>160.57</v>
      </c>
      <c r="J6" s="19">
        <f>32.29+6.31+11.86+34.68</f>
        <v>85.14</v>
      </c>
      <c r="K6" s="20">
        <f>7.83+45.16+22.44</f>
        <v>75.429999999999993</v>
      </c>
      <c r="M6" s="42"/>
      <c r="N6" s="42"/>
      <c r="O6" s="42"/>
      <c r="P6" s="42"/>
    </row>
    <row r="7" spans="1:16" x14ac:dyDescent="0.3">
      <c r="A7" s="21" t="s">
        <v>11</v>
      </c>
      <c r="B7" s="22" t="s">
        <v>12</v>
      </c>
      <c r="C7" s="23">
        <f t="shared" si="0"/>
        <v>350.09000000000003</v>
      </c>
      <c r="D7" s="24">
        <f t="shared" si="1"/>
        <v>175.04000000000002</v>
      </c>
      <c r="E7" s="52">
        <f t="shared" si="2"/>
        <v>175.05</v>
      </c>
      <c r="F7" s="23">
        <v>151.86000000000001</v>
      </c>
      <c r="G7" s="26">
        <f t="shared" ref="G7:G27" si="3">F7*0.5</f>
        <v>75.930000000000007</v>
      </c>
      <c r="H7" s="25">
        <f t="shared" ref="H7:H27" si="4">F7-G7</f>
        <v>75.930000000000007</v>
      </c>
      <c r="I7" s="23">
        <v>198.23</v>
      </c>
      <c r="J7" s="26">
        <v>99.11</v>
      </c>
      <c r="K7" s="25">
        <f t="shared" ref="K7:K28" si="5">I7-J7</f>
        <v>99.11999999999999</v>
      </c>
    </row>
    <row r="8" spans="1:16" x14ac:dyDescent="0.3">
      <c r="A8" s="12" t="s">
        <v>13</v>
      </c>
      <c r="B8" s="13" t="s">
        <v>14</v>
      </c>
      <c r="C8" s="14">
        <f t="shared" si="0"/>
        <v>2498.73</v>
      </c>
      <c r="D8" s="26">
        <f t="shared" si="1"/>
        <v>1249.3600000000001</v>
      </c>
      <c r="E8" s="50">
        <f t="shared" si="2"/>
        <v>1249.3699999999999</v>
      </c>
      <c r="F8" s="14">
        <v>1474.33</v>
      </c>
      <c r="G8" s="26">
        <v>737.16</v>
      </c>
      <c r="H8" s="27">
        <f t="shared" si="4"/>
        <v>737.17</v>
      </c>
      <c r="I8" s="14">
        <v>1024.4000000000001</v>
      </c>
      <c r="J8" s="26">
        <f t="shared" ref="J8:J28" si="6">I8*0.5</f>
        <v>512.20000000000005</v>
      </c>
      <c r="K8" s="27">
        <f t="shared" si="5"/>
        <v>512.20000000000005</v>
      </c>
    </row>
    <row r="9" spans="1:16" x14ac:dyDescent="0.3">
      <c r="A9" s="12" t="s">
        <v>15</v>
      </c>
      <c r="B9" s="13" t="s">
        <v>16</v>
      </c>
      <c r="C9" s="14">
        <f t="shared" si="0"/>
        <v>154.35999999999999</v>
      </c>
      <c r="D9" s="26">
        <f t="shared" si="1"/>
        <v>77.179999999999993</v>
      </c>
      <c r="E9" s="50">
        <f t="shared" si="2"/>
        <v>77.179999999999993</v>
      </c>
      <c r="F9" s="14">
        <v>90.82</v>
      </c>
      <c r="G9" s="26">
        <f t="shared" si="3"/>
        <v>45.41</v>
      </c>
      <c r="H9" s="27">
        <f t="shared" si="4"/>
        <v>45.41</v>
      </c>
      <c r="I9" s="14">
        <v>63.54</v>
      </c>
      <c r="J9" s="26">
        <f t="shared" si="6"/>
        <v>31.77</v>
      </c>
      <c r="K9" s="27">
        <f t="shared" si="5"/>
        <v>31.77</v>
      </c>
    </row>
    <row r="10" spans="1:16" x14ac:dyDescent="0.3">
      <c r="A10" s="12" t="s">
        <v>17</v>
      </c>
      <c r="B10" s="13" t="s">
        <v>18</v>
      </c>
      <c r="C10" s="14">
        <f t="shared" si="0"/>
        <v>1200.6600000000001</v>
      </c>
      <c r="D10" s="26">
        <f t="shared" si="1"/>
        <v>600.33000000000004</v>
      </c>
      <c r="E10" s="50">
        <f t="shared" si="2"/>
        <v>600.33000000000004</v>
      </c>
      <c r="F10" s="14">
        <f>355.16+240+32.96</f>
        <v>628.12000000000012</v>
      </c>
      <c r="G10" s="26">
        <f t="shared" si="3"/>
        <v>314.06000000000006</v>
      </c>
      <c r="H10" s="27">
        <f t="shared" si="4"/>
        <v>314.06000000000006</v>
      </c>
      <c r="I10" s="14">
        <f>332.54+240</f>
        <v>572.54</v>
      </c>
      <c r="J10" s="26">
        <f t="shared" si="6"/>
        <v>286.27</v>
      </c>
      <c r="K10" s="27">
        <f t="shared" si="5"/>
        <v>286.27</v>
      </c>
    </row>
    <row r="11" spans="1:16" x14ac:dyDescent="0.3">
      <c r="A11" s="28" t="s">
        <v>19</v>
      </c>
      <c r="B11" s="29" t="s">
        <v>20</v>
      </c>
      <c r="C11" s="30">
        <f t="shared" si="0"/>
        <v>141.19</v>
      </c>
      <c r="D11" s="15">
        <f t="shared" si="1"/>
        <v>70.599999999999994</v>
      </c>
      <c r="E11" s="53">
        <f t="shared" si="2"/>
        <v>70.59</v>
      </c>
      <c r="F11" s="30">
        <v>81.45</v>
      </c>
      <c r="G11" s="15">
        <v>40.729999999999997</v>
      </c>
      <c r="H11" s="16">
        <f t="shared" si="4"/>
        <v>40.720000000000006</v>
      </c>
      <c r="I11" s="30">
        <v>59.74</v>
      </c>
      <c r="J11" s="15">
        <f t="shared" si="6"/>
        <v>29.87</v>
      </c>
      <c r="K11" s="16">
        <f t="shared" si="5"/>
        <v>29.87</v>
      </c>
    </row>
    <row r="12" spans="1:16" x14ac:dyDescent="0.3">
      <c r="A12" s="21" t="s">
        <v>21</v>
      </c>
      <c r="B12" s="31" t="s">
        <v>22</v>
      </c>
      <c r="C12" s="23">
        <f t="shared" si="0"/>
        <v>0</v>
      </c>
      <c r="D12" s="24">
        <f t="shared" si="1"/>
        <v>0</v>
      </c>
      <c r="E12" s="52">
        <f t="shared" si="2"/>
        <v>0</v>
      </c>
      <c r="F12" s="23"/>
      <c r="G12" s="24">
        <f t="shared" si="3"/>
        <v>0</v>
      </c>
      <c r="H12" s="25">
        <f t="shared" si="4"/>
        <v>0</v>
      </c>
      <c r="I12" s="23"/>
      <c r="J12" s="24">
        <f t="shared" si="6"/>
        <v>0</v>
      </c>
      <c r="K12" s="25">
        <f t="shared" si="5"/>
        <v>0</v>
      </c>
      <c r="O12" s="47"/>
    </row>
    <row r="13" spans="1:16" x14ac:dyDescent="0.3">
      <c r="A13" s="32" t="s">
        <v>23</v>
      </c>
      <c r="B13" s="13" t="s">
        <v>24</v>
      </c>
      <c r="C13" s="14">
        <f t="shared" si="0"/>
        <v>1660</v>
      </c>
      <c r="D13" s="26">
        <f t="shared" si="1"/>
        <v>830</v>
      </c>
      <c r="E13" s="50">
        <f t="shared" si="2"/>
        <v>830</v>
      </c>
      <c r="F13" s="14">
        <v>1660</v>
      </c>
      <c r="G13" s="26">
        <f t="shared" si="3"/>
        <v>830</v>
      </c>
      <c r="H13" s="27">
        <f t="shared" si="4"/>
        <v>830</v>
      </c>
      <c r="I13" s="14"/>
      <c r="J13" s="26">
        <f t="shared" si="6"/>
        <v>0</v>
      </c>
      <c r="K13" s="27">
        <f t="shared" si="5"/>
        <v>0</v>
      </c>
    </row>
    <row r="14" spans="1:16" x14ac:dyDescent="0.3">
      <c r="A14" s="12" t="s">
        <v>25</v>
      </c>
      <c r="B14" s="13" t="s">
        <v>26</v>
      </c>
      <c r="C14" s="14">
        <f t="shared" si="0"/>
        <v>655.25</v>
      </c>
      <c r="D14" s="26">
        <f t="shared" si="1"/>
        <v>327.63</v>
      </c>
      <c r="E14" s="50">
        <f t="shared" si="2"/>
        <v>327.61999999999995</v>
      </c>
      <c r="F14" s="14">
        <v>483.03</v>
      </c>
      <c r="G14" s="26">
        <v>241.52</v>
      </c>
      <c r="H14" s="27">
        <f t="shared" si="4"/>
        <v>241.50999999999996</v>
      </c>
      <c r="I14" s="14">
        <v>172.22</v>
      </c>
      <c r="J14" s="26">
        <f t="shared" si="6"/>
        <v>86.11</v>
      </c>
      <c r="K14" s="27">
        <f t="shared" si="5"/>
        <v>86.11</v>
      </c>
    </row>
    <row r="15" spans="1:16" x14ac:dyDescent="0.3">
      <c r="A15" s="28" t="s">
        <v>27</v>
      </c>
      <c r="B15" s="29" t="s">
        <v>28</v>
      </c>
      <c r="C15" s="30">
        <f t="shared" si="0"/>
        <v>1359.0900000000001</v>
      </c>
      <c r="D15" s="15">
        <f t="shared" si="1"/>
        <v>679.54</v>
      </c>
      <c r="E15" s="53">
        <f t="shared" si="2"/>
        <v>679.55</v>
      </c>
      <c r="F15" s="30">
        <f>488.99+490</f>
        <v>978.99</v>
      </c>
      <c r="G15" s="15">
        <v>489.49</v>
      </c>
      <c r="H15" s="16">
        <f t="shared" si="4"/>
        <v>489.5</v>
      </c>
      <c r="I15" s="30">
        <f>240.1+140</f>
        <v>380.1</v>
      </c>
      <c r="J15" s="15">
        <f t="shared" si="6"/>
        <v>190.05</v>
      </c>
      <c r="K15" s="16">
        <f t="shared" si="5"/>
        <v>190.05</v>
      </c>
    </row>
    <row r="16" spans="1:16" x14ac:dyDescent="0.3">
      <c r="A16" s="21" t="s">
        <v>29</v>
      </c>
      <c r="B16" s="29" t="s">
        <v>30</v>
      </c>
      <c r="C16" s="30">
        <f t="shared" si="0"/>
        <v>1917.0600000000002</v>
      </c>
      <c r="D16" s="15">
        <f t="shared" si="1"/>
        <v>958.53000000000009</v>
      </c>
      <c r="E16" s="53">
        <f t="shared" si="2"/>
        <v>958.53000000000009</v>
      </c>
      <c r="F16" s="30">
        <f>392.37+1186.78+337.91</f>
        <v>1917.0600000000002</v>
      </c>
      <c r="G16" s="15">
        <f t="shared" si="3"/>
        <v>958.53000000000009</v>
      </c>
      <c r="H16" s="16">
        <f t="shared" si="4"/>
        <v>958.53000000000009</v>
      </c>
      <c r="I16" s="30">
        <v>0</v>
      </c>
      <c r="J16" s="15">
        <f t="shared" si="6"/>
        <v>0</v>
      </c>
      <c r="K16" s="16">
        <f t="shared" si="5"/>
        <v>0</v>
      </c>
    </row>
    <row r="17" spans="1:11" x14ac:dyDescent="0.3">
      <c r="A17" s="17" t="s">
        <v>31</v>
      </c>
      <c r="B17" s="18" t="s">
        <v>32</v>
      </c>
      <c r="C17" s="33">
        <f t="shared" si="0"/>
        <v>462.6</v>
      </c>
      <c r="D17" s="19">
        <f t="shared" si="1"/>
        <v>231.3</v>
      </c>
      <c r="E17" s="51">
        <f t="shared" si="2"/>
        <v>231.3</v>
      </c>
      <c r="F17" s="33">
        <f>2.73+10.71</f>
        <v>13.440000000000001</v>
      </c>
      <c r="G17" s="19">
        <f>F17*0.5</f>
        <v>6.7200000000000006</v>
      </c>
      <c r="H17" s="20">
        <f t="shared" si="4"/>
        <v>6.7200000000000006</v>
      </c>
      <c r="I17" s="33">
        <f>449.16</f>
        <v>449.16</v>
      </c>
      <c r="J17" s="19">
        <f t="shared" si="6"/>
        <v>224.58</v>
      </c>
      <c r="K17" s="20">
        <f t="shared" si="5"/>
        <v>224.58</v>
      </c>
    </row>
    <row r="18" spans="1:11" x14ac:dyDescent="0.3">
      <c r="A18" s="21" t="s">
        <v>33</v>
      </c>
      <c r="B18" s="34" t="s">
        <v>34</v>
      </c>
      <c r="C18" s="23">
        <f t="shared" si="0"/>
        <v>15</v>
      </c>
      <c r="D18" s="24">
        <f t="shared" si="1"/>
        <v>7.5</v>
      </c>
      <c r="E18" s="52">
        <f t="shared" si="2"/>
        <v>7.5</v>
      </c>
      <c r="F18" s="23">
        <v>10</v>
      </c>
      <c r="G18" s="24">
        <f t="shared" si="3"/>
        <v>5</v>
      </c>
      <c r="H18" s="25">
        <f t="shared" si="4"/>
        <v>5</v>
      </c>
      <c r="I18" s="23">
        <v>5</v>
      </c>
      <c r="J18" s="24">
        <f t="shared" si="6"/>
        <v>2.5</v>
      </c>
      <c r="K18" s="25">
        <f t="shared" si="5"/>
        <v>2.5</v>
      </c>
    </row>
    <row r="19" spans="1:11" x14ac:dyDescent="0.3">
      <c r="A19" s="12" t="s">
        <v>35</v>
      </c>
      <c r="B19" s="31" t="s">
        <v>36</v>
      </c>
      <c r="C19" s="14">
        <f t="shared" si="0"/>
        <v>219.6</v>
      </c>
      <c r="D19" s="26">
        <f t="shared" si="1"/>
        <v>109.8</v>
      </c>
      <c r="E19" s="50">
        <f t="shared" si="2"/>
        <v>109.8</v>
      </c>
      <c r="F19" s="14">
        <v>159.6</v>
      </c>
      <c r="G19" s="26">
        <f t="shared" si="3"/>
        <v>79.8</v>
      </c>
      <c r="H19" s="27">
        <f t="shared" si="4"/>
        <v>79.8</v>
      </c>
      <c r="I19" s="14">
        <v>60</v>
      </c>
      <c r="J19" s="26">
        <f t="shared" si="6"/>
        <v>30</v>
      </c>
      <c r="K19" s="27">
        <f t="shared" si="5"/>
        <v>30</v>
      </c>
    </row>
    <row r="20" spans="1:11" x14ac:dyDescent="0.3">
      <c r="A20" s="12" t="s">
        <v>37</v>
      </c>
      <c r="B20" s="31" t="s">
        <v>38</v>
      </c>
      <c r="C20" s="14">
        <f t="shared" si="0"/>
        <v>3203.2</v>
      </c>
      <c r="D20" s="26">
        <f t="shared" si="1"/>
        <v>1601.6</v>
      </c>
      <c r="E20" s="50">
        <f t="shared" si="2"/>
        <v>1601.6</v>
      </c>
      <c r="F20" s="14">
        <v>2199.4</v>
      </c>
      <c r="G20" s="26">
        <f t="shared" si="3"/>
        <v>1099.7</v>
      </c>
      <c r="H20" s="27">
        <f t="shared" si="4"/>
        <v>1099.7</v>
      </c>
      <c r="I20" s="14">
        <v>1003.8</v>
      </c>
      <c r="J20" s="26">
        <f t="shared" si="6"/>
        <v>501.9</v>
      </c>
      <c r="K20" s="27">
        <f t="shared" si="5"/>
        <v>501.9</v>
      </c>
    </row>
    <row r="21" spans="1:11" x14ac:dyDescent="0.3">
      <c r="A21" s="12" t="s">
        <v>39</v>
      </c>
      <c r="B21" s="31" t="s">
        <v>40</v>
      </c>
      <c r="C21" s="14">
        <f t="shared" si="0"/>
        <v>800</v>
      </c>
      <c r="D21" s="26">
        <f t="shared" si="1"/>
        <v>400</v>
      </c>
      <c r="E21" s="50">
        <f t="shared" si="2"/>
        <v>400</v>
      </c>
      <c r="F21" s="14">
        <v>400</v>
      </c>
      <c r="G21" s="26">
        <f t="shared" si="3"/>
        <v>200</v>
      </c>
      <c r="H21" s="27">
        <f t="shared" si="4"/>
        <v>200</v>
      </c>
      <c r="I21" s="14">
        <v>400</v>
      </c>
      <c r="J21" s="26">
        <f t="shared" si="6"/>
        <v>200</v>
      </c>
      <c r="K21" s="27">
        <f t="shared" si="5"/>
        <v>200</v>
      </c>
    </row>
    <row r="22" spans="1:11" x14ac:dyDescent="0.3">
      <c r="A22" s="12" t="s">
        <v>4</v>
      </c>
      <c r="B22" s="31" t="s">
        <v>41</v>
      </c>
      <c r="C22" s="14">
        <f t="shared" si="0"/>
        <v>1672</v>
      </c>
      <c r="D22" s="26">
        <f t="shared" si="1"/>
        <v>836</v>
      </c>
      <c r="E22" s="50">
        <f t="shared" si="2"/>
        <v>836</v>
      </c>
      <c r="F22" s="14">
        <v>1387</v>
      </c>
      <c r="G22" s="26">
        <f t="shared" si="3"/>
        <v>693.5</v>
      </c>
      <c r="H22" s="27">
        <f t="shared" si="4"/>
        <v>693.5</v>
      </c>
      <c r="I22" s="14">
        <v>285</v>
      </c>
      <c r="J22" s="26">
        <f t="shared" si="6"/>
        <v>142.5</v>
      </c>
      <c r="K22" s="27">
        <f t="shared" si="5"/>
        <v>142.5</v>
      </c>
    </row>
    <row r="23" spans="1:11" x14ac:dyDescent="0.3">
      <c r="A23" s="12" t="s">
        <v>2</v>
      </c>
      <c r="B23" s="31" t="s">
        <v>42</v>
      </c>
      <c r="C23" s="14">
        <f t="shared" si="0"/>
        <v>1513.11</v>
      </c>
      <c r="D23" s="26">
        <f t="shared" si="1"/>
        <v>756.55</v>
      </c>
      <c r="E23" s="50">
        <f t="shared" si="2"/>
        <v>756.56</v>
      </c>
      <c r="F23" s="14">
        <v>1167.08</v>
      </c>
      <c r="G23" s="26">
        <f t="shared" si="3"/>
        <v>583.54</v>
      </c>
      <c r="H23" s="27">
        <f t="shared" si="4"/>
        <v>583.54</v>
      </c>
      <c r="I23" s="14">
        <v>346.03</v>
      </c>
      <c r="J23" s="26">
        <v>173.01</v>
      </c>
      <c r="K23" s="27">
        <f t="shared" si="5"/>
        <v>173.01999999999998</v>
      </c>
    </row>
    <row r="24" spans="1:11" x14ac:dyDescent="0.3">
      <c r="A24" s="12" t="s">
        <v>43</v>
      </c>
      <c r="B24" s="31" t="s">
        <v>44</v>
      </c>
      <c r="C24" s="14">
        <f t="shared" si="0"/>
        <v>3548.38</v>
      </c>
      <c r="D24" s="26">
        <f t="shared" si="1"/>
        <v>1774.19</v>
      </c>
      <c r="E24" s="50">
        <f t="shared" si="2"/>
        <v>1774.19</v>
      </c>
      <c r="F24" s="14">
        <f>2430.4+88.98</f>
        <v>2519.38</v>
      </c>
      <c r="G24" s="26">
        <f t="shared" si="3"/>
        <v>1259.69</v>
      </c>
      <c r="H24" s="27">
        <f t="shared" si="4"/>
        <v>1259.69</v>
      </c>
      <c r="I24" s="14">
        <v>1029</v>
      </c>
      <c r="J24" s="26">
        <f t="shared" si="6"/>
        <v>514.5</v>
      </c>
      <c r="K24" s="27">
        <f t="shared" si="5"/>
        <v>514.5</v>
      </c>
    </row>
    <row r="25" spans="1:11" x14ac:dyDescent="0.3">
      <c r="A25" s="12" t="s">
        <v>45</v>
      </c>
      <c r="B25" s="31" t="s">
        <v>46</v>
      </c>
      <c r="C25" s="14">
        <f t="shared" si="0"/>
        <v>99.259999999999991</v>
      </c>
      <c r="D25" s="26">
        <f t="shared" si="1"/>
        <v>49.629999999999995</v>
      </c>
      <c r="E25" s="50">
        <f t="shared" si="2"/>
        <v>49.629999999999995</v>
      </c>
      <c r="F25" s="14">
        <v>47.12</v>
      </c>
      <c r="G25" s="26">
        <f t="shared" si="3"/>
        <v>23.56</v>
      </c>
      <c r="H25" s="27">
        <f t="shared" si="4"/>
        <v>23.56</v>
      </c>
      <c r="I25" s="14">
        <v>52.14</v>
      </c>
      <c r="J25" s="26">
        <f t="shared" si="6"/>
        <v>26.07</v>
      </c>
      <c r="K25" s="27">
        <f t="shared" si="5"/>
        <v>26.07</v>
      </c>
    </row>
    <row r="26" spans="1:11" x14ac:dyDescent="0.3">
      <c r="A26" s="12" t="s">
        <v>47</v>
      </c>
      <c r="B26" s="31" t="s">
        <v>48</v>
      </c>
      <c r="C26" s="14">
        <f t="shared" si="0"/>
        <v>214.22</v>
      </c>
      <c r="D26" s="26">
        <f t="shared" si="1"/>
        <v>107.11</v>
      </c>
      <c r="E26" s="50">
        <f t="shared" si="2"/>
        <v>107.11</v>
      </c>
      <c r="F26" s="14">
        <v>95.6</v>
      </c>
      <c r="G26" s="26">
        <f t="shared" si="3"/>
        <v>47.8</v>
      </c>
      <c r="H26" s="27">
        <f t="shared" si="4"/>
        <v>47.8</v>
      </c>
      <c r="I26" s="14">
        <v>118.62</v>
      </c>
      <c r="J26" s="26">
        <f t="shared" si="6"/>
        <v>59.31</v>
      </c>
      <c r="K26" s="27">
        <f t="shared" si="5"/>
        <v>59.31</v>
      </c>
    </row>
    <row r="27" spans="1:11" x14ac:dyDescent="0.3">
      <c r="A27" s="28" t="s">
        <v>3</v>
      </c>
      <c r="B27" s="35" t="s">
        <v>49</v>
      </c>
      <c r="C27" s="30">
        <f t="shared" si="0"/>
        <v>112.44</v>
      </c>
      <c r="D27" s="15">
        <f t="shared" si="1"/>
        <v>56.22</v>
      </c>
      <c r="E27" s="53">
        <f t="shared" si="2"/>
        <v>56.22</v>
      </c>
      <c r="F27" s="30">
        <v>108.44</v>
      </c>
      <c r="G27" s="15">
        <f t="shared" si="3"/>
        <v>54.22</v>
      </c>
      <c r="H27" s="16">
        <f t="shared" si="4"/>
        <v>54.22</v>
      </c>
      <c r="I27" s="30">
        <v>4</v>
      </c>
      <c r="J27" s="15">
        <f t="shared" si="6"/>
        <v>2</v>
      </c>
      <c r="K27" s="16">
        <f t="shared" si="5"/>
        <v>2</v>
      </c>
    </row>
    <row r="28" spans="1:11" x14ac:dyDescent="0.3">
      <c r="A28" s="17" t="s">
        <v>50</v>
      </c>
      <c r="B28" s="18" t="s">
        <v>51</v>
      </c>
      <c r="C28" s="33">
        <f t="shared" si="0"/>
        <v>111.59</v>
      </c>
      <c r="D28" s="19">
        <f t="shared" si="1"/>
        <v>50.22</v>
      </c>
      <c r="E28" s="51">
        <f t="shared" si="2"/>
        <v>61.37</v>
      </c>
      <c r="F28" s="33">
        <v>111.59</v>
      </c>
      <c r="G28" s="19">
        <f>50.22</f>
        <v>50.22</v>
      </c>
      <c r="H28" s="20">
        <f>61.37</f>
        <v>61.37</v>
      </c>
      <c r="I28" s="33">
        <v>0</v>
      </c>
      <c r="J28" s="19">
        <f t="shared" si="6"/>
        <v>0</v>
      </c>
      <c r="K28" s="20">
        <f t="shared" si="5"/>
        <v>0</v>
      </c>
    </row>
    <row r="29" spans="1:11" ht="15" thickBot="1" x14ac:dyDescent="0.35">
      <c r="A29" s="36" t="s">
        <v>52</v>
      </c>
      <c r="B29" s="37"/>
      <c r="C29" s="38">
        <f>SUM(C4:C28)</f>
        <v>114350.51000000001</v>
      </c>
      <c r="D29" s="48">
        <f t="shared" ref="D29:E29" si="7">SUM(D4:D28)</f>
        <v>53582.650000000009</v>
      </c>
      <c r="E29" s="54">
        <f t="shared" si="7"/>
        <v>60767.860000000022</v>
      </c>
      <c r="F29" s="38">
        <f>SUM(F4:F28)</f>
        <v>86846.480000000025</v>
      </c>
      <c r="G29" s="38">
        <f t="shared" ref="G29:H29" si="8">SUM(G4:G28)</f>
        <v>40297.030000000013</v>
      </c>
      <c r="H29" s="39">
        <f t="shared" si="8"/>
        <v>46549.450000000019</v>
      </c>
      <c r="I29" s="38">
        <f>SUM(I4:I28)</f>
        <v>27504.030000000002</v>
      </c>
      <c r="J29" s="38">
        <f t="shared" ref="J29:K29" si="9">SUM(J4:J28)</f>
        <v>13285.62</v>
      </c>
      <c r="K29" s="39">
        <f t="shared" si="9"/>
        <v>14218.410000000003</v>
      </c>
    </row>
    <row r="30" spans="1:11" x14ac:dyDescent="0.3">
      <c r="A30" s="40"/>
      <c r="B30" s="40"/>
    </row>
    <row r="31" spans="1:11" x14ac:dyDescent="0.3">
      <c r="A31" s="40"/>
      <c r="B31" s="40"/>
    </row>
    <row r="32" spans="1:11" x14ac:dyDescent="0.3">
      <c r="A32" s="40"/>
      <c r="B32" s="40"/>
    </row>
    <row r="33" spans="1:2" x14ac:dyDescent="0.3">
      <c r="A33" s="40"/>
      <c r="B33" s="40"/>
    </row>
    <row r="36" spans="1:2" x14ac:dyDescent="0.3">
      <c r="A36" s="40"/>
      <c r="B36" s="40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06_ZA_EON_2020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2016-04-05T08:17:30Z</cp:lastPrinted>
  <dcterms:created xsi:type="dcterms:W3CDTF">2015-03-17T12:48:09Z</dcterms:created>
  <dcterms:modified xsi:type="dcterms:W3CDTF">2021-02-15T14:11:29Z</dcterms:modified>
</cp:coreProperties>
</file>